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ihershey\Desktop\Fiscal Year Folders\Website Updates\2026\"/>
    </mc:Choice>
  </mc:AlternateContent>
  <xr:revisionPtr revIDLastSave="0" documentId="8_{A4FD6578-EE21-485F-A3A4-0354D78859C9}" xr6:coauthVersionLast="47" xr6:coauthVersionMax="47" xr10:uidLastSave="{00000000-0000-0000-0000-000000000000}"/>
  <bookViews>
    <workbookView xWindow="32604" yWindow="6684" windowWidth="23040" windowHeight="12120" xr2:uid="{FB34FD5A-EE32-4387-922B-841473F508ED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1" l="1"/>
  <c r="C34" i="1"/>
  <c r="C33" i="1"/>
  <c r="C31" i="1"/>
  <c r="C30" i="1"/>
  <c r="C29" i="1"/>
  <c r="C27" i="1"/>
  <c r="C26" i="1"/>
  <c r="C25" i="1"/>
  <c r="C23" i="1"/>
  <c r="C22" i="1"/>
  <c r="C21" i="1"/>
  <c r="C19" i="1" a="1"/>
  <c r="C19" i="1" s="1"/>
  <c r="C18" i="1" a="1"/>
  <c r="C18" i="1" s="1"/>
  <c r="C17" i="1" a="1"/>
  <c r="C17" i="1" s="1"/>
  <c r="C15" i="1" a="1"/>
  <c r="C15" i="1" s="1"/>
  <c r="C14" i="1" a="1"/>
  <c r="C14" i="1" s="1"/>
  <c r="C13" i="1" a="1"/>
  <c r="C13" i="1" s="1"/>
  <c r="E13" i="1" l="1"/>
  <c r="J13" i="1" s="1"/>
  <c r="E26" i="1"/>
  <c r="I26" i="1" s="1"/>
  <c r="E27" i="1"/>
  <c r="I27" i="1" s="1"/>
  <c r="E35" i="1"/>
  <c r="J35" i="1" s="1"/>
  <c r="K35" i="1" s="1"/>
  <c r="E34" i="1"/>
  <c r="J34" i="1" s="1"/>
  <c r="K34" i="1" s="1"/>
  <c r="E33" i="1"/>
  <c r="J33" i="1" s="1"/>
  <c r="K33" i="1" s="1"/>
  <c r="E31" i="1"/>
  <c r="E30" i="1"/>
  <c r="E29" i="1"/>
  <c r="E25" i="1"/>
  <c r="I25" i="1" s="1"/>
  <c r="E23" i="1"/>
  <c r="I23" i="1" s="1"/>
  <c r="E22" i="1"/>
  <c r="I22" i="1" s="1"/>
  <c r="E21" i="1"/>
  <c r="I21" i="1" s="1"/>
  <c r="E19" i="1"/>
  <c r="E18" i="1"/>
  <c r="I18" i="1" s="1"/>
  <c r="E17" i="1"/>
  <c r="I17" i="1" s="1"/>
  <c r="E15" i="1"/>
  <c r="J15" i="1" s="1"/>
  <c r="K15" i="1" s="1"/>
  <c r="E14" i="1"/>
  <c r="J14" i="1" s="1"/>
  <c r="K14" i="1" s="1"/>
  <c r="J21" i="1" l="1"/>
  <c r="K21" i="1" s="1"/>
  <c r="L21" i="1" s="1"/>
  <c r="I13" i="1"/>
  <c r="K13" i="1"/>
  <c r="I15" i="1"/>
  <c r="I14" i="1"/>
  <c r="J22" i="1"/>
  <c r="K22" i="1" s="1"/>
  <c r="N22" i="1" s="1"/>
  <c r="I31" i="1"/>
  <c r="I30" i="1"/>
  <c r="J29" i="1"/>
  <c r="K29" i="1" s="1"/>
  <c r="M29" i="1" s="1"/>
  <c r="J19" i="1"/>
  <c r="K19" i="1" s="1"/>
  <c r="N19" i="1" s="1"/>
  <c r="J31" i="1"/>
  <c r="K31" i="1" s="1"/>
  <c r="J18" i="1"/>
  <c r="K18" i="1" s="1"/>
  <c r="L18" i="1" s="1"/>
  <c r="J25" i="1"/>
  <c r="K25" i="1" s="1"/>
  <c r="L25" i="1" s="1"/>
  <c r="J26" i="1"/>
  <c r="K26" i="1" s="1"/>
  <c r="N26" i="1" s="1"/>
  <c r="J30" i="1"/>
  <c r="K30" i="1" s="1"/>
  <c r="N30" i="1" s="1"/>
  <c r="I29" i="1"/>
  <c r="J27" i="1"/>
  <c r="K27" i="1" s="1"/>
  <c r="M27" i="1" s="1"/>
  <c r="J23" i="1"/>
  <c r="K23" i="1" s="1"/>
  <c r="N33" i="1"/>
  <c r="J17" i="1"/>
  <c r="K17" i="1" s="1"/>
  <c r="I19" i="1"/>
  <c r="I35" i="1"/>
  <c r="I34" i="1"/>
  <c r="I33" i="1"/>
  <c r="N35" i="1"/>
  <c r="M35" i="1"/>
  <c r="L35" i="1"/>
  <c r="L34" i="1"/>
  <c r="N34" i="1"/>
  <c r="M34" i="1"/>
  <c r="L33" i="1"/>
  <c r="M33" i="1"/>
  <c r="L29" i="1" l="1"/>
  <c r="N29" i="1"/>
  <c r="M19" i="1"/>
  <c r="L19" i="1"/>
  <c r="M21" i="1"/>
  <c r="L22" i="1"/>
  <c r="M22" i="1"/>
  <c r="N21" i="1"/>
  <c r="N27" i="1"/>
  <c r="L27" i="1"/>
  <c r="N25" i="1"/>
  <c r="M25" i="1"/>
  <c r="L26" i="1"/>
  <c r="M26" i="1"/>
  <c r="M18" i="1"/>
  <c r="N18" i="1"/>
  <c r="M30" i="1"/>
  <c r="L30" i="1"/>
  <c r="L31" i="1"/>
  <c r="N31" i="1"/>
  <c r="M31" i="1"/>
  <c r="N23" i="1"/>
  <c r="M23" i="1"/>
  <c r="L23" i="1"/>
  <c r="N17" i="1"/>
  <c r="M17" i="1"/>
  <c r="L17" i="1"/>
  <c r="N15" i="1" l="1"/>
  <c r="M15" i="1"/>
  <c r="L15" i="1"/>
  <c r="L14" i="1"/>
  <c r="M14" i="1"/>
  <c r="N14" i="1"/>
  <c r="M13" i="1" l="1"/>
  <c r="L13" i="1"/>
  <c r="N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<sst xmlns="http://schemas.openxmlformats.org/spreadsheetml/2006/main" count="104" uniqueCount="40">
  <si>
    <t>Rate Area:</t>
  </si>
  <si>
    <t>Employer Cost</t>
  </si>
  <si>
    <t>Employee Cost Share</t>
  </si>
  <si>
    <t>Monthly Premium</t>
  </si>
  <si>
    <t>Annual Employer Portion</t>
  </si>
  <si>
    <t>Employee Monthly Contribution</t>
  </si>
  <si>
    <t>Biweekly
(26 pays)</t>
  </si>
  <si>
    <t>Semi-Monthly (24 pays)</t>
  </si>
  <si>
    <t>Employee Annual Cost</t>
  </si>
  <si>
    <t>Employer Contribution %</t>
  </si>
  <si>
    <t>Employer Monthly Cost</t>
  </si>
  <si>
    <t>or</t>
  </si>
  <si>
    <t>Insert Dollar Amount of Employer Cost</t>
  </si>
  <si>
    <t>BCN Blue Elect Plus</t>
  </si>
  <si>
    <t>Single</t>
  </si>
  <si>
    <t>Employee + One (child or LDA)</t>
  </si>
  <si>
    <t>Family</t>
  </si>
  <si>
    <t>PPO 1</t>
  </si>
  <si>
    <t>PPO HD Plan</t>
  </si>
  <si>
    <t xml:space="preserve">Dental Plan </t>
  </si>
  <si>
    <t>Vision Plan</t>
  </si>
  <si>
    <t>PPO1</t>
  </si>
  <si>
    <t>PPO2</t>
  </si>
  <si>
    <t>PPOHD</t>
  </si>
  <si>
    <t>BCN</t>
  </si>
  <si>
    <t>Employee Only</t>
  </si>
  <si>
    <t>Employee + 1</t>
  </si>
  <si>
    <t>Employee + Family</t>
  </si>
  <si>
    <t>DENTAL</t>
  </si>
  <si>
    <t>VISION</t>
  </si>
  <si>
    <t>RateZone</t>
  </si>
  <si>
    <t>Select Rate Area to Use for BCN-Blue Elect Plus and PPO1</t>
  </si>
  <si>
    <t>Be sure to pick the correct Rate Area from the drop down menu for your unit.</t>
  </si>
  <si>
    <t>ER %</t>
  </si>
  <si>
    <t>(see Rate Map below)</t>
  </si>
  <si>
    <t>ONLY CHOOSE A % OR DOLLAR AMOUNT NOT BOTH PER ROW</t>
  </si>
  <si>
    <t>AS OF JANUARY 1, 2026</t>
  </si>
  <si>
    <t>Rate Period: 01/01/2026 – 12/31/2026</t>
  </si>
  <si>
    <t>This worksheet is designed to help employers determine the best employer/employee cost share for medical, dental and vision plans.  For 2026 employer contribution amounts can be entered as a percent of premium in colum D or  a dollar amount in column G. Employee contributions will automatically calculate.</t>
  </si>
  <si>
    <r>
      <t xml:space="preserve">PPO2 </t>
    </r>
    <r>
      <rPr>
        <sz val="12"/>
        <color theme="1"/>
        <rFont val="Aptos Narrow"/>
        <family val="2"/>
        <scheme val="minor"/>
      </rPr>
      <t>(aka PPO2 HDHP)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</si>
</sst>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24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8"/>
      <color theme="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2"/>
      <color theme="1"/>
      <name val="Arial"/>
      <family val="2"/>
    </font>
    <font>
      <sz val="12"/>
      <name val="Aptos Narrow"/>
      <family val="2"/>
      <scheme val="minor"/>
    </font>
    <font>
      <sz val="11"/>
      <color rgb="FF40404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u/>
      <sz val="14"/>
      <color theme="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18"/>
      <name val="Aptos Narrow"/>
      <family val="2"/>
      <scheme val="minor"/>
    </font>
    <font>
      <b/>
      <sz val="12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medium">
        <color theme="0" tint="-0.14996795556505021"/>
      </right>
      <top style="medium">
        <color rgb="FFFFFFFF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rgb="FFFFFFFF"/>
      </right>
      <top style="medium">
        <color rgb="FFFFFFFF"/>
      </top>
      <bottom style="medium">
        <color theme="0" tint="-0.14996795556505021"/>
      </bottom>
      <diagonal/>
    </border>
    <border>
      <left style="medium">
        <color rgb="FFFFFFFF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rgb="FFFFFFFF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rgb="FFFFFFFF"/>
      </right>
      <top style="medium">
        <color theme="0" tint="-0.14996795556505021"/>
      </top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0" tint="-0.14996795556505021"/>
      </left>
      <right style="medium">
        <color rgb="FFFFFFFF"/>
      </right>
      <top/>
      <bottom style="medium">
        <color theme="0" tint="-0.14996795556505021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</cellStyleXfs>
  <cellXfs count="105">
    <xf numFmtId="0" fontId="0" fillId="0" borderId="0" xfId="0"/>
    <xf numFmtId="0" fontId="6" fillId="7" borderId="0" xfId="0" applyFont="1" applyFill="1" applyAlignment="1">
      <alignment horizontal="center" vertical="center" wrapText="1"/>
    </xf>
    <xf numFmtId="164" fontId="6" fillId="5" borderId="0" xfId="0" applyNumberFormat="1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164" fontId="4" fillId="6" borderId="0" xfId="0" applyNumberFormat="1" applyFont="1" applyFill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right"/>
    </xf>
    <xf numFmtId="0" fontId="11" fillId="0" borderId="0" xfId="0" applyFont="1"/>
    <xf numFmtId="0" fontId="9" fillId="0" borderId="0" xfId="0" applyFont="1"/>
    <xf numFmtId="0" fontId="0" fillId="0" borderId="0" xfId="0" applyAlignment="1">
      <alignment vertical="center"/>
    </xf>
    <xf numFmtId="9" fontId="0" fillId="2" borderId="0" xfId="1" applyNumberFormat="1" applyFont="1" applyFill="1" applyBorder="1" applyAlignment="1">
      <alignment horizontal="center" vertical="center"/>
    </xf>
    <xf numFmtId="164" fontId="0" fillId="3" borderId="0" xfId="0" applyNumberFormat="1" applyFill="1" applyAlignment="1">
      <alignment horizontal="right" indent="1"/>
    </xf>
    <xf numFmtId="164" fontId="5" fillId="0" borderId="0" xfId="0" applyNumberFormat="1" applyFont="1" applyAlignment="1">
      <alignment horizontal="center"/>
    </xf>
    <xf numFmtId="164" fontId="0" fillId="2" borderId="0" xfId="0" applyNumberFormat="1" applyFill="1" applyAlignment="1">
      <alignment horizontal="center"/>
    </xf>
    <xf numFmtId="44" fontId="0" fillId="0" borderId="0" xfId="1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 wrapText="1"/>
    </xf>
    <xf numFmtId="164" fontId="6" fillId="7" borderId="0" xfId="0" applyNumberFormat="1" applyFont="1" applyFill="1" applyAlignment="1">
      <alignment horizontal="center" vertical="center" wrapText="1"/>
    </xf>
    <xf numFmtId="0" fontId="20" fillId="12" borderId="0" xfId="0" applyFont="1" applyFill="1" applyAlignment="1">
      <alignment vertical="center"/>
    </xf>
    <xf numFmtId="164" fontId="0" fillId="2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right" indent="1"/>
    </xf>
    <xf numFmtId="164" fontId="5" fillId="0" borderId="1" xfId="0" applyNumberFormat="1" applyFont="1" applyBorder="1" applyAlignment="1">
      <alignment horizontal="center"/>
    </xf>
    <xf numFmtId="44" fontId="0" fillId="0" borderId="1" xfId="1" applyFont="1" applyFill="1" applyBorder="1" applyAlignment="1">
      <alignment horizontal="center" vertical="center"/>
    </xf>
    <xf numFmtId="164" fontId="6" fillId="8" borderId="4" xfId="0" applyNumberFormat="1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164" fontId="4" fillId="8" borderId="4" xfId="0" applyNumberFormat="1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vertical="center" wrapText="1"/>
    </xf>
    <xf numFmtId="0" fontId="4" fillId="8" borderId="13" xfId="0" applyFont="1" applyFill="1" applyBorder="1" applyAlignment="1">
      <alignment vertical="center" wrapText="1"/>
    </xf>
    <xf numFmtId="164" fontId="23" fillId="13" borderId="4" xfId="0" applyNumberFormat="1" applyFont="1" applyFill="1" applyBorder="1" applyAlignment="1">
      <alignment horizontal="center" vertical="center" wrapText="1"/>
    </xf>
    <xf numFmtId="0" fontId="23" fillId="13" borderId="4" xfId="0" applyFont="1" applyFill="1" applyBorder="1" applyAlignment="1">
      <alignment horizontal="center" vertical="center" wrapText="1"/>
    </xf>
    <xf numFmtId="164" fontId="23" fillId="14" borderId="4" xfId="0" applyNumberFormat="1" applyFont="1" applyFill="1" applyBorder="1" applyAlignment="1">
      <alignment horizontal="center" vertical="center" wrapText="1"/>
    </xf>
    <xf numFmtId="0" fontId="23" fillId="14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3" fillId="0" borderId="0" xfId="0" applyFont="1"/>
    <xf numFmtId="0" fontId="18" fillId="8" borderId="12" xfId="0" applyFont="1" applyFill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18" fillId="6" borderId="3" xfId="0" applyFont="1" applyFill="1" applyBorder="1" applyAlignment="1" applyProtection="1">
      <alignment horizontal="left" vertical="center"/>
      <protection locked="0"/>
    </xf>
    <xf numFmtId="0" fontId="18" fillId="7" borderId="3" xfId="0" applyFont="1" applyFill="1" applyBorder="1" applyAlignment="1" applyProtection="1">
      <alignment horizontal="left" vertic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22" fillId="13" borderId="12" xfId="0" applyFont="1" applyFill="1" applyBorder="1" applyAlignment="1" applyProtection="1">
      <alignment horizontal="left" vertical="center"/>
      <protection locked="0"/>
    </xf>
    <xf numFmtId="0" fontId="22" fillId="14" borderId="12" xfId="0" applyFont="1" applyFill="1" applyBorder="1" applyAlignment="1" applyProtection="1">
      <alignment horizontal="left" vertical="center"/>
      <protection locked="0"/>
    </xf>
    <xf numFmtId="164" fontId="0" fillId="0" borderId="0" xfId="0" applyNumberFormat="1" applyAlignment="1" applyProtection="1">
      <alignment horizontal="right" indent="1"/>
      <protection locked="0"/>
    </xf>
    <xf numFmtId="164" fontId="6" fillId="6" borderId="0" xfId="0" applyNumberFormat="1" applyFont="1" applyFill="1" applyAlignment="1" applyProtection="1">
      <alignment horizontal="center" vertical="center" wrapText="1"/>
      <protection locked="0"/>
    </xf>
    <xf numFmtId="164" fontId="6" fillId="7" borderId="0" xfId="0" applyNumberFormat="1" applyFont="1" applyFill="1" applyAlignment="1" applyProtection="1">
      <alignment horizontal="center" vertical="center" wrapText="1"/>
      <protection locked="0"/>
    </xf>
    <xf numFmtId="164" fontId="0" fillId="0" borderId="0" xfId="0" applyNumberFormat="1" applyProtection="1">
      <protection locked="0"/>
    </xf>
    <xf numFmtId="164" fontId="6" fillId="5" borderId="0" xfId="0" applyNumberFormat="1" applyFont="1" applyFill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right" indent="1"/>
      <protection locked="0"/>
    </xf>
    <xf numFmtId="164" fontId="23" fillId="13" borderId="4" xfId="0" applyNumberFormat="1" applyFont="1" applyFill="1" applyBorder="1" applyAlignment="1" applyProtection="1">
      <alignment horizontal="center" vertical="center" wrapText="1"/>
      <protection locked="0"/>
    </xf>
    <xf numFmtId="164" fontId="23" fillId="14" borderId="4" xfId="0" applyNumberFormat="1" applyFont="1" applyFill="1" applyBorder="1" applyAlignment="1" applyProtection="1">
      <alignment horizontal="center" vertical="center" wrapText="1"/>
      <protection locked="0"/>
    </xf>
    <xf numFmtId="164" fontId="4" fillId="6" borderId="0" xfId="0" applyNumberFormat="1" applyFont="1" applyFill="1" applyAlignment="1" applyProtection="1">
      <alignment horizontal="center" vertical="center" wrapText="1"/>
      <protection locked="0"/>
    </xf>
    <xf numFmtId="0" fontId="4" fillId="6" borderId="0" xfId="0" applyFont="1" applyFill="1" applyAlignment="1" applyProtection="1">
      <alignment vertical="center" wrapText="1"/>
      <protection locked="0"/>
    </xf>
    <xf numFmtId="0" fontId="4" fillId="6" borderId="6" xfId="0" applyFont="1" applyFill="1" applyBorder="1" applyAlignment="1" applyProtection="1">
      <alignment vertical="center" wrapText="1"/>
      <protection locked="0"/>
    </xf>
    <xf numFmtId="0" fontId="6" fillId="7" borderId="0" xfId="0" applyFont="1" applyFill="1" applyAlignment="1" applyProtection="1">
      <alignment vertical="center" wrapText="1"/>
      <protection locked="0"/>
    </xf>
    <xf numFmtId="0" fontId="6" fillId="7" borderId="6" xfId="0" applyFont="1" applyFill="1" applyBorder="1" applyAlignment="1" applyProtection="1">
      <alignment vertical="center" wrapText="1"/>
      <protection locked="0"/>
    </xf>
    <xf numFmtId="0" fontId="6" fillId="5" borderId="0" xfId="0" applyFont="1" applyFill="1" applyAlignment="1" applyProtection="1">
      <alignment vertical="center" wrapText="1"/>
      <protection locked="0"/>
    </xf>
    <xf numFmtId="0" fontId="6" fillId="5" borderId="6" xfId="0" applyFont="1" applyFill="1" applyBorder="1" applyAlignment="1" applyProtection="1">
      <alignment vertical="center" wrapText="1"/>
      <protection locked="0"/>
    </xf>
    <xf numFmtId="0" fontId="23" fillId="13" borderId="4" xfId="0" applyFont="1" applyFill="1" applyBorder="1" applyAlignment="1" applyProtection="1">
      <alignment vertical="center" wrapText="1"/>
      <protection locked="0"/>
    </xf>
    <xf numFmtId="0" fontId="23" fillId="13" borderId="13" xfId="0" applyFont="1" applyFill="1" applyBorder="1" applyAlignment="1" applyProtection="1">
      <alignment vertical="center" wrapText="1"/>
      <protection locked="0"/>
    </xf>
    <xf numFmtId="0" fontId="23" fillId="14" borderId="4" xfId="0" applyFont="1" applyFill="1" applyBorder="1" applyAlignment="1" applyProtection="1">
      <alignment vertical="center" wrapText="1"/>
      <protection locked="0"/>
    </xf>
    <xf numFmtId="0" fontId="23" fillId="14" borderId="13" xfId="0" applyFont="1" applyFill="1" applyBorder="1" applyAlignment="1" applyProtection="1">
      <alignment vertical="center" wrapText="1"/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64" fontId="0" fillId="0" borderId="6" xfId="0" applyNumberFormat="1" applyBorder="1" applyProtection="1">
      <protection locked="0"/>
    </xf>
    <xf numFmtId="164" fontId="0" fillId="4" borderId="1" xfId="0" applyNumberFormat="1" applyFill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Protection="1">
      <protection locked="0"/>
    </xf>
    <xf numFmtId="164" fontId="0" fillId="0" borderId="5" xfId="0" applyNumberFormat="1" applyBorder="1" applyProtection="1">
      <protection locked="0"/>
    </xf>
    <xf numFmtId="164" fontId="12" fillId="11" borderId="0" xfId="0" applyNumberFormat="1" applyFont="1" applyFill="1" applyAlignment="1" applyProtection="1">
      <alignment horizontal="right" vertical="center" wrapText="1"/>
      <protection locked="0"/>
    </xf>
    <xf numFmtId="164" fontId="12" fillId="11" borderId="0" xfId="0" applyNumberFormat="1" applyFont="1" applyFill="1" applyAlignment="1" applyProtection="1">
      <alignment horizontal="center" vertical="center" wrapText="1"/>
      <protection locked="0"/>
    </xf>
    <xf numFmtId="164" fontId="10" fillId="4" borderId="0" xfId="0" applyNumberFormat="1" applyFont="1" applyFill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0" fillId="11" borderId="0" xfId="0" applyFill="1" applyAlignment="1" applyProtection="1">
      <alignment vertical="center"/>
      <protection locked="0"/>
    </xf>
    <xf numFmtId="0" fontId="0" fillId="10" borderId="0" xfId="0" applyFill="1" applyProtection="1">
      <protection locked="0"/>
    </xf>
    <xf numFmtId="0" fontId="17" fillId="10" borderId="0" xfId="0" applyFont="1" applyFill="1" applyProtection="1">
      <protection locked="0"/>
    </xf>
    <xf numFmtId="0" fontId="20" fillId="10" borderId="0" xfId="0" applyFont="1" applyFill="1" applyAlignment="1" applyProtection="1">
      <alignment horizontal="center" vertical="center"/>
      <protection locked="0"/>
    </xf>
    <xf numFmtId="0" fontId="9" fillId="2" borderId="0" xfId="0" applyFont="1" applyFill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3" fillId="2" borderId="0" xfId="0" applyFont="1" applyFill="1" applyAlignment="1">
      <alignment horizontal="center"/>
    </xf>
    <xf numFmtId="164" fontId="3" fillId="13" borderId="0" xfId="0" applyNumberFormat="1" applyFont="1" applyFill="1" applyAlignment="1" applyProtection="1">
      <alignment horizontal="left"/>
      <protection locked="0"/>
    </xf>
    <xf numFmtId="0" fontId="0" fillId="13" borderId="0" xfId="0" applyFill="1" applyProtection="1">
      <protection locked="0"/>
    </xf>
    <xf numFmtId="164" fontId="0" fillId="13" borderId="0" xfId="0" applyNumberFormat="1" applyFill="1" applyAlignment="1" applyProtection="1">
      <alignment horizontal="center"/>
      <protection locked="0"/>
    </xf>
    <xf numFmtId="0" fontId="21" fillId="4" borderId="0" xfId="0" applyFont="1" applyFill="1" applyAlignment="1" applyProtection="1">
      <alignment horizontal="center" vertical="center" wrapText="1"/>
      <protection locked="0"/>
    </xf>
    <xf numFmtId="9" fontId="0" fillId="2" borderId="1" xfId="1" applyNumberFormat="1" applyFont="1" applyFill="1" applyBorder="1" applyAlignment="1">
      <alignment horizontal="center" vertical="center"/>
    </xf>
    <xf numFmtId="0" fontId="14" fillId="0" borderId="7" xfId="3" applyFont="1" applyBorder="1" applyAlignment="1" applyProtection="1">
      <alignment horizontal="left" vertical="center" wrapText="1" readingOrder="1"/>
      <protection locked="0"/>
    </xf>
    <xf numFmtId="8" fontId="15" fillId="0" borderId="8" xfId="3" applyNumberFormat="1" applyFont="1" applyBorder="1" applyAlignment="1" applyProtection="1">
      <alignment horizontal="right" vertical="center" wrapText="1" readingOrder="1"/>
      <protection locked="0"/>
    </xf>
    <xf numFmtId="8" fontId="14" fillId="0" borderId="14" xfId="0" applyNumberFormat="1" applyFont="1" applyBorder="1" applyAlignment="1" applyProtection="1">
      <alignment horizontal="right" vertical="center" wrapText="1" readingOrder="1"/>
      <protection locked="0"/>
    </xf>
    <xf numFmtId="8" fontId="16" fillId="0" borderId="14" xfId="0" applyNumberFormat="1" applyFont="1" applyBorder="1" applyAlignment="1" applyProtection="1">
      <alignment horizontal="right" vertical="center" wrapText="1" readingOrder="1"/>
      <protection locked="0"/>
    </xf>
    <xf numFmtId="8" fontId="16" fillId="0" borderId="10" xfId="3" applyNumberFormat="1" applyFont="1" applyBorder="1" applyAlignment="1" applyProtection="1">
      <alignment horizontal="right" vertical="center" wrapText="1" readingOrder="1"/>
      <protection locked="0"/>
    </xf>
    <xf numFmtId="0" fontId="14" fillId="0" borderId="9" xfId="3" applyFont="1" applyBorder="1" applyAlignment="1" applyProtection="1">
      <alignment horizontal="left" vertical="center" wrapText="1" readingOrder="1"/>
      <protection locked="0"/>
    </xf>
    <xf numFmtId="8" fontId="15" fillId="0" borderId="10" xfId="3" applyNumberFormat="1" applyFont="1" applyBorder="1" applyAlignment="1" applyProtection="1">
      <alignment horizontal="right" vertical="center" wrapText="1" readingOrder="1"/>
      <protection locked="0"/>
    </xf>
    <xf numFmtId="8" fontId="16" fillId="0" borderId="8" xfId="3" applyNumberFormat="1" applyFont="1" applyBorder="1" applyAlignment="1" applyProtection="1">
      <alignment horizontal="right" vertical="center" wrapText="1" readingOrder="1"/>
      <protection locked="0"/>
    </xf>
    <xf numFmtId="8" fontId="15" fillId="0" borderId="11" xfId="3" applyNumberFormat="1" applyFont="1" applyBorder="1" applyAlignment="1" applyProtection="1">
      <alignment horizontal="right" vertical="center" wrapText="1" readingOrder="1"/>
      <protection locked="0"/>
    </xf>
    <xf numFmtId="8" fontId="16" fillId="0" borderId="11" xfId="3" applyNumberFormat="1" applyFont="1" applyBorder="1" applyAlignment="1" applyProtection="1">
      <alignment horizontal="right" vertical="center" wrapText="1" readingOrder="1"/>
      <protection locked="0"/>
    </xf>
    <xf numFmtId="9" fontId="0" fillId="0" borderId="0" xfId="2" applyFont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7" fillId="9" borderId="0" xfId="0" applyFont="1" applyFill="1" applyAlignment="1" applyProtection="1">
      <alignment horizontal="center" vertical="center"/>
      <protection locked="0"/>
    </xf>
    <xf numFmtId="0" fontId="19" fillId="10" borderId="0" xfId="0" applyFont="1" applyFill="1" applyAlignment="1" applyProtection="1">
      <alignment horizontal="center" vertical="center"/>
      <protection locked="0"/>
    </xf>
    <xf numFmtId="164" fontId="12" fillId="11" borderId="0" xfId="0" applyNumberFormat="1" applyFont="1" applyFill="1" applyAlignment="1">
      <alignment horizontal="left" vertical="center" indent="1"/>
    </xf>
    <xf numFmtId="0" fontId="7" fillId="4" borderId="0" xfId="0" applyFont="1" applyFill="1" applyAlignment="1" applyProtection="1">
      <alignment horizontal="center" vertical="center"/>
      <protection locked="0"/>
    </xf>
    <xf numFmtId="0" fontId="21" fillId="15" borderId="0" xfId="0" applyFont="1" applyFill="1" applyAlignment="1" applyProtection="1">
      <alignment horizontal="center" vertical="center" wrapText="1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164" fontId="10" fillId="9" borderId="0" xfId="0" applyNumberFormat="1" applyFont="1" applyFill="1" applyAlignment="1" applyProtection="1">
      <alignment horizontal="center" vertical="center" wrapText="1"/>
      <protection locked="0"/>
    </xf>
  </cellXfs>
  <cellStyles count="5">
    <cellStyle name="Currency" xfId="1" builtinId="4"/>
    <cellStyle name="Currency 2" xfId="4" xr:uid="{356A7510-2C07-403D-9609-33A639442F1A}"/>
    <cellStyle name="Normal" xfId="0" builtinId="0"/>
    <cellStyle name="Normal 2" xfId="3" xr:uid="{EA4F4C28-2EB8-40C5-89C4-C37DAAF0867B}"/>
    <cellStyle name="Percent" xfId="2" builtinId="5"/>
  </cellStyles>
  <dxfs count="0"/>
  <tableStyles count="0" defaultTableStyle="TableStyleMedium2" defaultPivotStyle="PivotStyleLight16"/>
  <colors>
    <mruColors>
      <color rgb="FFCCFFFF"/>
      <color rgb="FFCCFF99"/>
      <color rgb="FFEDF9D7"/>
      <color rgb="FFCCECFF"/>
      <color rgb="FFFFCC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57150</xdr:rowOff>
    </xdr:from>
    <xdr:to>
      <xdr:col>2</xdr:col>
      <xdr:colOff>265642</xdr:colOff>
      <xdr:row>1</xdr:row>
      <xdr:rowOff>395817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4A7B8E-A0B0-BD47-0CAF-51BC89E92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564" y="57150"/>
          <a:ext cx="2527300" cy="8890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38</xdr:row>
      <xdr:rowOff>180975</xdr:rowOff>
    </xdr:from>
    <xdr:to>
      <xdr:col>4</xdr:col>
      <xdr:colOff>802922</xdr:colOff>
      <xdr:row>70</xdr:row>
      <xdr:rowOff>5997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C6F160-CCCA-739B-3580-610D87F35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9889" y="9593086"/>
          <a:ext cx="5346700" cy="61468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4</xdr:col>
      <xdr:colOff>769011</xdr:colOff>
      <xdr:row>39</xdr:row>
      <xdr:rowOff>120694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68E85B7-858D-AA49-3CFB-C7060D9BE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9550" y="9020175"/>
          <a:ext cx="4734586" cy="3143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7C815-F7DB-4C1B-82C4-2DB0173FFC7B}">
  <dimension ref="B1:N47"/>
  <sheetViews>
    <sheetView showGridLines="0" tabSelected="1" zoomScale="90" zoomScaleNormal="90" workbookViewId="0">
      <selection activeCell="P11" sqref="P11"/>
    </sheetView>
  </sheetViews>
  <sheetFormatPr defaultColWidth="8.88671875" defaultRowHeight="14.4" x14ac:dyDescent="0.3"/>
  <cols>
    <col min="1" max="1" width="3.109375" customWidth="1"/>
    <col min="2" max="2" width="30.44140625" style="9" customWidth="1"/>
    <col min="3" max="3" width="13.44140625" style="6" customWidth="1"/>
    <col min="4" max="4" width="15.44140625" style="5" customWidth="1"/>
    <col min="5" max="5" width="16.109375" bestFit="1" customWidth="1"/>
    <col min="6" max="6" width="14.44140625" style="5" customWidth="1"/>
    <col min="7" max="8" width="15.44140625" style="5" customWidth="1"/>
    <col min="9" max="9" width="13.44140625" customWidth="1"/>
    <col min="10" max="10" width="18.109375" bestFit="1" customWidth="1"/>
    <col min="11" max="14" width="14.5546875" customWidth="1"/>
  </cols>
  <sheetData>
    <row r="1" spans="2:14" ht="43.5" customHeight="1" x14ac:dyDescent="0.3"/>
    <row r="2" spans="2:14" ht="70.5" customHeight="1" x14ac:dyDescent="0.3">
      <c r="B2" s="96" t="s">
        <v>38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</row>
    <row r="3" spans="2:14" x14ac:dyDescent="0.3">
      <c r="B3" s="77" t="s">
        <v>32</v>
      </c>
    </row>
    <row r="4" spans="2:14" ht="6.75" customHeight="1" x14ac:dyDescent="0.3"/>
    <row r="5" spans="2:14" ht="18" x14ac:dyDescent="0.35">
      <c r="B5" s="31" t="s">
        <v>0</v>
      </c>
      <c r="C5" s="79">
        <v>1</v>
      </c>
      <c r="D5" s="80" t="s">
        <v>31</v>
      </c>
      <c r="E5" s="81"/>
      <c r="F5" s="82"/>
      <c r="G5" s="82"/>
      <c r="H5" s="82"/>
      <c r="I5" s="81"/>
      <c r="J5" s="78" t="s">
        <v>34</v>
      </c>
      <c r="K5" s="7"/>
      <c r="M5" s="32"/>
    </row>
    <row r="6" spans="2:14" ht="7.5" customHeight="1" x14ac:dyDescent="0.3">
      <c r="L6" s="17"/>
      <c r="M6" s="17"/>
      <c r="N6" s="17"/>
    </row>
    <row r="7" spans="2:14" ht="21.9" customHeight="1" x14ac:dyDescent="0.3">
      <c r="B7" s="99" t="s">
        <v>37</v>
      </c>
      <c r="C7" s="99"/>
      <c r="D7" s="98" t="s">
        <v>36</v>
      </c>
      <c r="E7" s="98"/>
      <c r="F7" s="98"/>
      <c r="G7" s="98"/>
      <c r="H7" s="98"/>
      <c r="I7" s="98"/>
      <c r="J7" s="98"/>
      <c r="K7" s="98"/>
      <c r="L7" s="98"/>
      <c r="M7" s="98"/>
      <c r="N7" s="98"/>
    </row>
    <row r="8" spans="2:14" ht="6" customHeight="1" x14ac:dyDescent="0.3">
      <c r="B8" s="99"/>
      <c r="C8" s="99"/>
      <c r="D8" s="73"/>
      <c r="E8" s="74"/>
      <c r="F8" s="74"/>
      <c r="G8" s="74"/>
      <c r="H8" s="74"/>
      <c r="I8" s="74"/>
      <c r="J8" s="75"/>
      <c r="K8" s="74"/>
      <c r="L8" s="74"/>
      <c r="M8" s="74"/>
      <c r="N8" s="74"/>
    </row>
    <row r="9" spans="2:14" s="8" customFormat="1" ht="24.75" customHeight="1" x14ac:dyDescent="0.25">
      <c r="B9" s="99"/>
      <c r="C9" s="99"/>
      <c r="D9" s="100" t="s">
        <v>1</v>
      </c>
      <c r="E9" s="100"/>
      <c r="F9" s="100"/>
      <c r="G9" s="100"/>
      <c r="H9" s="100"/>
      <c r="I9" s="100"/>
      <c r="J9" s="76"/>
      <c r="K9" s="97" t="s">
        <v>2</v>
      </c>
      <c r="L9" s="97"/>
      <c r="M9" s="97"/>
      <c r="N9" s="97"/>
    </row>
    <row r="10" spans="2:14" s="9" customFormat="1" ht="54" customHeight="1" x14ac:dyDescent="0.3">
      <c r="B10" s="67"/>
      <c r="C10" s="68" t="s">
        <v>3</v>
      </c>
      <c r="D10" s="70" t="s">
        <v>9</v>
      </c>
      <c r="E10" s="69" t="s">
        <v>10</v>
      </c>
      <c r="F10" s="69" t="s">
        <v>11</v>
      </c>
      <c r="G10" s="69" t="s">
        <v>12</v>
      </c>
      <c r="H10" s="69"/>
      <c r="I10" s="103" t="s">
        <v>4</v>
      </c>
      <c r="J10" s="71"/>
      <c r="K10" s="104" t="s">
        <v>5</v>
      </c>
      <c r="L10" s="104" t="s">
        <v>6</v>
      </c>
      <c r="M10" s="102" t="s">
        <v>7</v>
      </c>
      <c r="N10" s="102" t="s">
        <v>8</v>
      </c>
    </row>
    <row r="11" spans="2:14" s="9" customFormat="1" ht="16.5" customHeight="1" x14ac:dyDescent="0.3">
      <c r="B11" s="72"/>
      <c r="C11" s="68"/>
      <c r="D11" s="101" t="s">
        <v>35</v>
      </c>
      <c r="E11" s="101"/>
      <c r="F11" s="101"/>
      <c r="G11" s="101"/>
      <c r="H11" s="83"/>
      <c r="I11" s="103"/>
      <c r="J11" s="71"/>
      <c r="K11" s="104"/>
      <c r="L11" s="104"/>
      <c r="M11" s="102"/>
      <c r="N11" s="102"/>
    </row>
    <row r="12" spans="2:14" s="9" customFormat="1" ht="18.899999999999999" customHeight="1" x14ac:dyDescent="0.3">
      <c r="B12" s="33" t="s">
        <v>13</v>
      </c>
      <c r="C12" s="22"/>
      <c r="D12" s="23"/>
      <c r="E12" s="24"/>
      <c r="F12" s="24"/>
      <c r="G12" s="24"/>
      <c r="H12" s="24"/>
      <c r="I12" s="23"/>
      <c r="J12" s="23"/>
      <c r="K12" s="24"/>
      <c r="L12" s="24"/>
      <c r="M12" s="25"/>
      <c r="N12" s="26"/>
    </row>
    <row r="13" spans="2:14" ht="15" customHeight="1" x14ac:dyDescent="0.3">
      <c r="B13" s="34" t="s">
        <v>14</v>
      </c>
      <c r="C13" s="41" cm="1">
        <f t="array" ref="C13">_xlfn.IFS($C$5=1,Sheet2!D3,$C$5=2,Sheet2!E3,$C$5=3,Sheet2!F3,$C$5=4,Sheet2!G3)</f>
        <v>868</v>
      </c>
      <c r="D13" s="10"/>
      <c r="E13" s="11">
        <f>$C13*D13</f>
        <v>0</v>
      </c>
      <c r="F13" s="12" t="s">
        <v>11</v>
      </c>
      <c r="G13" s="13"/>
      <c r="H13" s="13"/>
      <c r="I13" s="14">
        <f>IF(E13=0,G13,E13)*12</f>
        <v>0</v>
      </c>
      <c r="J13" s="14">
        <f>IF(E13&gt;G13,E13,G13)</f>
        <v>0</v>
      </c>
      <c r="K13" s="60">
        <f>$C13-J13</f>
        <v>868</v>
      </c>
      <c r="L13" s="61">
        <f>K13*12/26</f>
        <v>400.61538461538464</v>
      </c>
      <c r="M13" s="44">
        <f>K13*12/24</f>
        <v>434</v>
      </c>
      <c r="N13" s="62">
        <f>K13*12</f>
        <v>10416</v>
      </c>
    </row>
    <row r="14" spans="2:14" ht="15" customHeight="1" x14ac:dyDescent="0.3">
      <c r="B14" s="34" t="s">
        <v>15</v>
      </c>
      <c r="C14" s="41" cm="1">
        <f t="array" ref="C14">_xlfn.IFS($C$5=1,Sheet2!D4,$C$5=2,Sheet2!E4,$C$5=3,Sheet2!F4,$C$5=4,Sheet2!G4)</f>
        <v>1907</v>
      </c>
      <c r="D14" s="10"/>
      <c r="E14" s="11">
        <f>$C14*D14</f>
        <v>0</v>
      </c>
      <c r="F14" s="12" t="s">
        <v>11</v>
      </c>
      <c r="G14" s="13"/>
      <c r="H14" s="13"/>
      <c r="I14" s="14">
        <f>IF(E14=0,G14,E14)*12</f>
        <v>0</v>
      </c>
      <c r="J14" s="14">
        <f>IF(E14&gt;G14,E14,G14)</f>
        <v>0</v>
      </c>
      <c r="K14" s="60">
        <f>$C14-J14</f>
        <v>1907</v>
      </c>
      <c r="L14" s="61">
        <f>K14*12/26</f>
        <v>880.15384615384619</v>
      </c>
      <c r="M14" s="44">
        <f>K14*12/24</f>
        <v>953.5</v>
      </c>
      <c r="N14" s="62">
        <f>K14*12</f>
        <v>22884</v>
      </c>
    </row>
    <row r="15" spans="2:14" ht="15" customHeight="1" x14ac:dyDescent="0.3">
      <c r="B15" s="34" t="s">
        <v>16</v>
      </c>
      <c r="C15" s="41" cm="1">
        <f t="array" ref="C15">_xlfn.IFS($C$5=1,Sheet2!D5,$C$5=2,Sheet2!E5,$C$5=3,Sheet2!F5,$C$5=4,Sheet2!G5)</f>
        <v>2254</v>
      </c>
      <c r="D15" s="10"/>
      <c r="E15" s="11">
        <f>$C15*D15</f>
        <v>0</v>
      </c>
      <c r="F15" s="12" t="s">
        <v>11</v>
      </c>
      <c r="G15" s="13"/>
      <c r="H15" s="13"/>
      <c r="I15" s="14">
        <f>IF(E15=0,G15,E15)*12</f>
        <v>0</v>
      </c>
      <c r="J15" s="14">
        <f>IF(E15&gt;G15,E15,G15)</f>
        <v>0</v>
      </c>
      <c r="K15" s="60">
        <f>$C15-J15</f>
        <v>2254</v>
      </c>
      <c r="L15" s="61">
        <f>K15*12/26</f>
        <v>1040.3076923076924</v>
      </c>
      <c r="M15" s="44">
        <f>K15*12/24</f>
        <v>1127</v>
      </c>
      <c r="N15" s="62">
        <f>K15*12</f>
        <v>27048</v>
      </c>
    </row>
    <row r="16" spans="2:14" ht="20.25" customHeight="1" x14ac:dyDescent="0.3">
      <c r="B16" s="35" t="s">
        <v>17</v>
      </c>
      <c r="C16" s="42"/>
      <c r="D16" s="15"/>
      <c r="E16" s="4"/>
      <c r="F16" s="4"/>
      <c r="G16" s="4"/>
      <c r="H16" s="4"/>
      <c r="I16" s="15"/>
      <c r="J16" s="15"/>
      <c r="K16" s="49"/>
      <c r="L16" s="49"/>
      <c r="M16" s="50"/>
      <c r="N16" s="51"/>
    </row>
    <row r="17" spans="2:14" ht="15" customHeight="1" x14ac:dyDescent="0.3">
      <c r="B17" s="34" t="s">
        <v>14</v>
      </c>
      <c r="C17" s="41" cm="1">
        <f t="array" ref="C17">_xlfn.IFS($C$5=1,Sheet2!D6,$C$5=2,Sheet2!E6,$C$5=3,Sheet2!F6,$C$5=4,Sheet2!G6)</f>
        <v>1092</v>
      </c>
      <c r="D17" s="10"/>
      <c r="E17" s="11">
        <f>$C17*D17</f>
        <v>0</v>
      </c>
      <c r="F17" s="12" t="s">
        <v>11</v>
      </c>
      <c r="G17" s="13"/>
      <c r="H17" s="13"/>
      <c r="I17" s="14">
        <f>IF(E17=0,G17,E17)*12</f>
        <v>0</v>
      </c>
      <c r="J17" s="14">
        <f>IF(E17&gt;G17,E17,G17)</f>
        <v>0</v>
      </c>
      <c r="K17" s="60">
        <f>$C17-J17</f>
        <v>1092</v>
      </c>
      <c r="L17" s="61">
        <f>K17*12/26</f>
        <v>504</v>
      </c>
      <c r="M17" s="44">
        <f>K17*12/24</f>
        <v>546</v>
      </c>
      <c r="N17" s="62">
        <f>K17*12</f>
        <v>13104</v>
      </c>
    </row>
    <row r="18" spans="2:14" ht="15" customHeight="1" x14ac:dyDescent="0.3">
      <c r="B18" s="34" t="s">
        <v>15</v>
      </c>
      <c r="C18" s="41" cm="1">
        <f t="array" ref="C18">_xlfn.IFS($C$5=1,Sheet2!D7,$C$5=2,Sheet2!E7,$C$5=3,Sheet2!F7,$C$5=4,Sheet2!G7)</f>
        <v>2402</v>
      </c>
      <c r="D18" s="10"/>
      <c r="E18" s="11">
        <f>$C18*D18</f>
        <v>0</v>
      </c>
      <c r="F18" s="12" t="s">
        <v>11</v>
      </c>
      <c r="G18" s="13"/>
      <c r="H18" s="13"/>
      <c r="I18" s="14">
        <f>IF(E18=0,G18,E18)*12</f>
        <v>0</v>
      </c>
      <c r="J18" s="14">
        <f>IF(E18&gt;G18,E18,G18)</f>
        <v>0</v>
      </c>
      <c r="K18" s="60">
        <f>$C18-J18</f>
        <v>2402</v>
      </c>
      <c r="L18" s="61">
        <f>K18*12/26</f>
        <v>1108.6153846153845</v>
      </c>
      <c r="M18" s="44">
        <f>K18*12/24</f>
        <v>1201</v>
      </c>
      <c r="N18" s="62">
        <f>K18*12</f>
        <v>28824</v>
      </c>
    </row>
    <row r="19" spans="2:14" x14ac:dyDescent="0.3">
      <c r="B19" s="34" t="s">
        <v>16</v>
      </c>
      <c r="C19" s="41" cm="1">
        <f t="array" ref="C19">_xlfn.IFS($C$5=1,Sheet2!D8,$C$5=2,Sheet2!E8,$C$5=3,Sheet2!F8,$C$5=4,Sheet2!G8)</f>
        <v>2839</v>
      </c>
      <c r="D19" s="10"/>
      <c r="E19" s="11">
        <f>$C19*D19</f>
        <v>0</v>
      </c>
      <c r="F19" s="12" t="s">
        <v>11</v>
      </c>
      <c r="G19" s="13"/>
      <c r="H19" s="13"/>
      <c r="I19" s="14">
        <f>IF(E19=0,G19,E19)*12</f>
        <v>0</v>
      </c>
      <c r="J19" s="14">
        <f>IF(E19&gt;G19,E19,G19)</f>
        <v>0</v>
      </c>
      <c r="K19" s="60">
        <f>$C19-J19</f>
        <v>2839</v>
      </c>
      <c r="L19" s="61">
        <f>K19*12/26</f>
        <v>1310.3076923076924</v>
      </c>
      <c r="M19" s="44">
        <f>K19*12/24</f>
        <v>1419.5</v>
      </c>
      <c r="N19" s="62">
        <f>K19*12</f>
        <v>34068</v>
      </c>
    </row>
    <row r="20" spans="2:14" ht="23.25" customHeight="1" x14ac:dyDescent="0.3">
      <c r="B20" s="36" t="s">
        <v>39</v>
      </c>
      <c r="C20" s="43"/>
      <c r="D20" s="1"/>
      <c r="E20" s="16"/>
      <c r="F20" s="16"/>
      <c r="G20" s="16"/>
      <c r="H20" s="16"/>
      <c r="I20" s="1"/>
      <c r="J20" s="1"/>
      <c r="K20" s="43"/>
      <c r="L20" s="43"/>
      <c r="M20" s="52"/>
      <c r="N20" s="53"/>
    </row>
    <row r="21" spans="2:14" x14ac:dyDescent="0.3">
      <c r="B21" s="34" t="s">
        <v>14</v>
      </c>
      <c r="C21" s="41">
        <f>Sheet2!D9</f>
        <v>658</v>
      </c>
      <c r="D21" s="10"/>
      <c r="E21" s="11">
        <f>$C21*D21</f>
        <v>0</v>
      </c>
      <c r="F21" s="12" t="s">
        <v>11</v>
      </c>
      <c r="G21" s="13"/>
      <c r="H21" s="13">
        <v>50</v>
      </c>
      <c r="I21" s="14">
        <f>(IF(E21=0,G21,E21)+H21)*12</f>
        <v>600</v>
      </c>
      <c r="J21" s="14">
        <f>IF(E21&gt;G21,E21,G21)</f>
        <v>0</v>
      </c>
      <c r="K21" s="60">
        <f t="shared" ref="K21:K23" si="0">$C21-J21</f>
        <v>658</v>
      </c>
      <c r="L21" s="61">
        <f>K21*12/26</f>
        <v>303.69230769230768</v>
      </c>
      <c r="M21" s="44">
        <f>K21*12/24</f>
        <v>329</v>
      </c>
      <c r="N21" s="62">
        <f>K21*12</f>
        <v>7896</v>
      </c>
    </row>
    <row r="22" spans="2:14" x14ac:dyDescent="0.3">
      <c r="B22" s="34" t="s">
        <v>15</v>
      </c>
      <c r="C22" s="41">
        <f>Sheet2!D10</f>
        <v>1448</v>
      </c>
      <c r="D22" s="10"/>
      <c r="E22" s="11">
        <f>$C22*D22</f>
        <v>0</v>
      </c>
      <c r="F22" s="12" t="s">
        <v>11</v>
      </c>
      <c r="G22" s="13"/>
      <c r="H22" s="13">
        <v>50</v>
      </c>
      <c r="I22" s="14">
        <f>(IF(E22=0,G22,E22)+H22)*12</f>
        <v>600</v>
      </c>
      <c r="J22" s="14">
        <f>IF(E22&gt;G22,E22,G22)</f>
        <v>0</v>
      </c>
      <c r="K22" s="60">
        <f t="shared" si="0"/>
        <v>1448</v>
      </c>
      <c r="L22" s="61">
        <f>K22*12/26</f>
        <v>668.30769230769226</v>
      </c>
      <c r="M22" s="44">
        <f>K22*12/24</f>
        <v>724</v>
      </c>
      <c r="N22" s="62">
        <f>K22*12</f>
        <v>17376</v>
      </c>
    </row>
    <row r="23" spans="2:14" x14ac:dyDescent="0.3">
      <c r="B23" s="34" t="s">
        <v>16</v>
      </c>
      <c r="C23" s="41">
        <f>Sheet2!D11</f>
        <v>1714</v>
      </c>
      <c r="D23" s="10"/>
      <c r="E23" s="11">
        <f>$C23*D23</f>
        <v>0</v>
      </c>
      <c r="F23" s="12" t="s">
        <v>11</v>
      </c>
      <c r="G23" s="13"/>
      <c r="H23" s="13">
        <v>50</v>
      </c>
      <c r="I23" s="14">
        <f>(IF(E23=0,G23,E23)+H23)*12</f>
        <v>600</v>
      </c>
      <c r="J23" s="14">
        <f>IF(E23&gt;G23,E23,G23)</f>
        <v>0</v>
      </c>
      <c r="K23" s="60">
        <f t="shared" si="0"/>
        <v>1714</v>
      </c>
      <c r="L23" s="61">
        <f>K23*12/26</f>
        <v>791.07692307692309</v>
      </c>
      <c r="M23" s="44">
        <f>K23*12/24</f>
        <v>857</v>
      </c>
      <c r="N23" s="62">
        <f>K23*12</f>
        <v>20568</v>
      </c>
    </row>
    <row r="24" spans="2:14" ht="23.25" customHeight="1" x14ac:dyDescent="0.3">
      <c r="B24" s="37" t="s">
        <v>18</v>
      </c>
      <c r="C24" s="45"/>
      <c r="D24" s="3"/>
      <c r="E24" s="2"/>
      <c r="F24" s="2"/>
      <c r="G24" s="2"/>
      <c r="H24" s="2"/>
      <c r="I24" s="3"/>
      <c r="J24" s="3"/>
      <c r="K24" s="45"/>
      <c r="L24" s="45"/>
      <c r="M24" s="54"/>
      <c r="N24" s="55"/>
    </row>
    <row r="25" spans="2:14" x14ac:dyDescent="0.3">
      <c r="B25" s="34" t="s">
        <v>14</v>
      </c>
      <c r="C25" s="41">
        <f>Sheet2!D12</f>
        <v>527</v>
      </c>
      <c r="D25" s="10"/>
      <c r="E25" s="11">
        <f>$C25*D25</f>
        <v>0</v>
      </c>
      <c r="F25" s="12" t="s">
        <v>11</v>
      </c>
      <c r="G25" s="13"/>
      <c r="H25" s="13">
        <v>50</v>
      </c>
      <c r="I25" s="14">
        <f>(IF(E25=0,G25,E25)+H25)*12</f>
        <v>600</v>
      </c>
      <c r="J25" s="14">
        <f>IF(E25&gt;G25,E25,G25)</f>
        <v>0</v>
      </c>
      <c r="K25" s="60">
        <f t="shared" ref="K25:K27" si="1">$C25-J25</f>
        <v>527</v>
      </c>
      <c r="L25" s="61">
        <f>K25*12/26</f>
        <v>243.23076923076923</v>
      </c>
      <c r="M25" s="44">
        <f>K25*12/24</f>
        <v>263.5</v>
      </c>
      <c r="N25" s="62">
        <f>K25*12</f>
        <v>6324</v>
      </c>
    </row>
    <row r="26" spans="2:14" x14ac:dyDescent="0.3">
      <c r="B26" s="34" t="s">
        <v>15</v>
      </c>
      <c r="C26" s="41">
        <f>Sheet2!D13</f>
        <v>1160</v>
      </c>
      <c r="D26" s="10"/>
      <c r="E26" s="11">
        <f t="shared" ref="E26:E27" si="2">$C26*D26</f>
        <v>0</v>
      </c>
      <c r="F26" s="12" t="s">
        <v>11</v>
      </c>
      <c r="G26" s="13"/>
      <c r="H26" s="13">
        <v>50</v>
      </c>
      <c r="I26" s="14">
        <f>(IF(E26=0,G26,E26)+H26)*12</f>
        <v>600</v>
      </c>
      <c r="J26" s="14">
        <f>IF(E26&gt;G26,E26,G26)</f>
        <v>0</v>
      </c>
      <c r="K26" s="60">
        <f t="shared" si="1"/>
        <v>1160</v>
      </c>
      <c r="L26" s="61">
        <f>K26*12/26</f>
        <v>535.38461538461536</v>
      </c>
      <c r="M26" s="44">
        <f>K26*12/24</f>
        <v>580</v>
      </c>
      <c r="N26" s="62">
        <f>K26*12</f>
        <v>13920</v>
      </c>
    </row>
    <row r="27" spans="2:14" x14ac:dyDescent="0.3">
      <c r="B27" s="38" t="s">
        <v>16</v>
      </c>
      <c r="C27" s="41">
        <f>Sheet2!D14</f>
        <v>1373</v>
      </c>
      <c r="D27" s="10"/>
      <c r="E27" s="19">
        <f t="shared" si="2"/>
        <v>0</v>
      </c>
      <c r="F27" s="20" t="s">
        <v>11</v>
      </c>
      <c r="G27" s="18"/>
      <c r="H27" s="18">
        <v>50</v>
      </c>
      <c r="I27" s="14">
        <f>(IF(E27=0,G27,E27)+H27)*12</f>
        <v>600</v>
      </c>
      <c r="J27" s="21">
        <f>IF(E27&gt;G27,E27,G27)</f>
        <v>0</v>
      </c>
      <c r="K27" s="63">
        <f t="shared" si="1"/>
        <v>1373</v>
      </c>
      <c r="L27" s="64">
        <f>K27*12/26</f>
        <v>633.69230769230774</v>
      </c>
      <c r="M27" s="65">
        <f>K27*12/24</f>
        <v>686.5</v>
      </c>
      <c r="N27" s="66">
        <f>K27*12</f>
        <v>16476</v>
      </c>
    </row>
    <row r="28" spans="2:14" ht="23.25" customHeight="1" x14ac:dyDescent="0.3">
      <c r="B28" s="39" t="s">
        <v>19</v>
      </c>
      <c r="C28" s="47"/>
      <c r="D28" s="28"/>
      <c r="E28" s="27"/>
      <c r="F28" s="27"/>
      <c r="G28" s="27"/>
      <c r="H28" s="27"/>
      <c r="I28" s="28"/>
      <c r="J28" s="28"/>
      <c r="K28" s="47"/>
      <c r="L28" s="47"/>
      <c r="M28" s="56"/>
      <c r="N28" s="57"/>
    </row>
    <row r="29" spans="2:14" x14ac:dyDescent="0.3">
      <c r="B29" s="34" t="s">
        <v>14</v>
      </c>
      <c r="C29" s="41">
        <f>Sheet2!D15</f>
        <v>50</v>
      </c>
      <c r="D29" s="10"/>
      <c r="E29" s="11">
        <f>$C29*D29</f>
        <v>0</v>
      </c>
      <c r="F29" s="12" t="s">
        <v>11</v>
      </c>
      <c r="G29" s="13"/>
      <c r="H29" s="13"/>
      <c r="I29" s="14">
        <f>IF(E29=0,G29,E29)*12</f>
        <v>0</v>
      </c>
      <c r="J29" s="14">
        <f>IF(E29&gt;G29,E29,G29)</f>
        <v>0</v>
      </c>
      <c r="K29" s="60">
        <f t="shared" ref="K29:K31" si="3">$C29-J29</f>
        <v>50</v>
      </c>
      <c r="L29" s="61">
        <f>K29*12/26</f>
        <v>23.076923076923077</v>
      </c>
      <c r="M29" s="44">
        <f>K29*12/24</f>
        <v>25</v>
      </c>
      <c r="N29" s="62">
        <f>K29*12</f>
        <v>600</v>
      </c>
    </row>
    <row r="30" spans="2:14" x14ac:dyDescent="0.3">
      <c r="B30" s="34" t="s">
        <v>15</v>
      </c>
      <c r="C30" s="41">
        <f>Sheet2!D16</f>
        <v>92.5</v>
      </c>
      <c r="D30" s="10"/>
      <c r="E30" s="11">
        <f>$C30*D30</f>
        <v>0</v>
      </c>
      <c r="F30" s="12" t="s">
        <v>11</v>
      </c>
      <c r="G30" s="13"/>
      <c r="H30" s="13"/>
      <c r="I30" s="14">
        <f>IF(E30=0,G30,E30)*12</f>
        <v>0</v>
      </c>
      <c r="J30" s="14">
        <f>IF(E30&gt;G30,E30,G30)</f>
        <v>0</v>
      </c>
      <c r="K30" s="60">
        <f t="shared" si="3"/>
        <v>92.5</v>
      </c>
      <c r="L30" s="61">
        <f>K30*12/26</f>
        <v>42.692307692307693</v>
      </c>
      <c r="M30" s="44">
        <f>K30*12/24</f>
        <v>46.25</v>
      </c>
      <c r="N30" s="62">
        <f>K30*12</f>
        <v>1110</v>
      </c>
    </row>
    <row r="31" spans="2:14" x14ac:dyDescent="0.3">
      <c r="B31" s="38" t="s">
        <v>16</v>
      </c>
      <c r="C31" s="41">
        <f>Sheet2!D17</f>
        <v>164</v>
      </c>
      <c r="D31" s="10"/>
      <c r="E31" s="19">
        <f>$C31*D31</f>
        <v>0</v>
      </c>
      <c r="F31" s="20" t="s">
        <v>11</v>
      </c>
      <c r="G31" s="18"/>
      <c r="H31" s="18"/>
      <c r="I31" s="21">
        <f>IF(E31=0,G31,E31)*12</f>
        <v>0</v>
      </c>
      <c r="J31" s="21">
        <f>IF(E31&gt;G31,E31,G31)</f>
        <v>0</v>
      </c>
      <c r="K31" s="63">
        <f t="shared" si="3"/>
        <v>164</v>
      </c>
      <c r="L31" s="64">
        <f>K31*12/26</f>
        <v>75.692307692307693</v>
      </c>
      <c r="M31" s="65">
        <f>K31*12/24</f>
        <v>82</v>
      </c>
      <c r="N31" s="66">
        <f>K31*12</f>
        <v>1968</v>
      </c>
    </row>
    <row r="32" spans="2:14" ht="23.25" customHeight="1" x14ac:dyDescent="0.3">
      <c r="B32" s="40" t="s">
        <v>20</v>
      </c>
      <c r="C32" s="48"/>
      <c r="D32" s="30"/>
      <c r="E32" s="29"/>
      <c r="F32" s="29"/>
      <c r="G32" s="29"/>
      <c r="H32" s="29"/>
      <c r="I32" s="30"/>
      <c r="J32" s="30"/>
      <c r="K32" s="48"/>
      <c r="L32" s="48"/>
      <c r="M32" s="58"/>
      <c r="N32" s="59"/>
    </row>
    <row r="33" spans="2:14" x14ac:dyDescent="0.3">
      <c r="B33" s="34" t="s">
        <v>14</v>
      </c>
      <c r="C33" s="41">
        <f>Sheet2!D18</f>
        <v>7.5</v>
      </c>
      <c r="D33" s="10"/>
      <c r="E33" s="11">
        <f>$C33*D33</f>
        <v>0</v>
      </c>
      <c r="F33" s="12" t="s">
        <v>11</v>
      </c>
      <c r="G33" s="13"/>
      <c r="H33" s="13"/>
      <c r="I33" s="14">
        <f>IF(E33=0,G33,E33)*12</f>
        <v>0</v>
      </c>
      <c r="J33" s="14">
        <f>IF(E33&gt;G33,E33,G33)</f>
        <v>0</v>
      </c>
      <c r="K33" s="60">
        <f t="shared" ref="K33:K35" si="4">$C33-J33</f>
        <v>7.5</v>
      </c>
      <c r="L33" s="61">
        <f>K33*12/26</f>
        <v>3.4615384615384617</v>
      </c>
      <c r="M33" s="44">
        <f>K33*12/24</f>
        <v>3.75</v>
      </c>
      <c r="N33" s="62">
        <f>K33*12</f>
        <v>90</v>
      </c>
    </row>
    <row r="34" spans="2:14" x14ac:dyDescent="0.3">
      <c r="B34" s="34" t="s">
        <v>15</v>
      </c>
      <c r="C34" s="41">
        <f>Sheet2!D19</f>
        <v>14</v>
      </c>
      <c r="D34" s="10"/>
      <c r="E34" s="11">
        <f>$C34*D34</f>
        <v>0</v>
      </c>
      <c r="F34" s="12" t="s">
        <v>11</v>
      </c>
      <c r="G34" s="13"/>
      <c r="H34" s="13"/>
      <c r="I34" s="14">
        <f>IF(E34=0,G34,E34)*12</f>
        <v>0</v>
      </c>
      <c r="J34" s="14">
        <f>IF(E34&gt;G34,E34,G34)</f>
        <v>0</v>
      </c>
      <c r="K34" s="60">
        <f t="shared" si="4"/>
        <v>14</v>
      </c>
      <c r="L34" s="61">
        <f>K34*12/26</f>
        <v>6.4615384615384617</v>
      </c>
      <c r="M34" s="44">
        <f>K34*12/24</f>
        <v>7</v>
      </c>
      <c r="N34" s="62">
        <f>K34*12</f>
        <v>168</v>
      </c>
    </row>
    <row r="35" spans="2:14" x14ac:dyDescent="0.3">
      <c r="B35" s="38" t="s">
        <v>16</v>
      </c>
      <c r="C35" s="46">
        <f>Sheet2!D20</f>
        <v>22</v>
      </c>
      <c r="D35" s="84"/>
      <c r="E35" s="19">
        <f>$C35*D35</f>
        <v>0</v>
      </c>
      <c r="F35" s="20" t="s">
        <v>11</v>
      </c>
      <c r="G35" s="18"/>
      <c r="H35" s="18"/>
      <c r="I35" s="21">
        <f>IF(E35=0,G35,E35)*12</f>
        <v>0</v>
      </c>
      <c r="J35" s="21">
        <f>IF(E35&gt;G35,E35,G35)</f>
        <v>0</v>
      </c>
      <c r="K35" s="63">
        <f t="shared" si="4"/>
        <v>22</v>
      </c>
      <c r="L35" s="64">
        <f>K35*12/26</f>
        <v>10.153846153846153</v>
      </c>
      <c r="M35" s="65">
        <f>K35*12/24</f>
        <v>11</v>
      </c>
      <c r="N35" s="66">
        <f>K35*12</f>
        <v>264</v>
      </c>
    </row>
    <row r="39" spans="2:14" x14ac:dyDescent="0.3">
      <c r="B39"/>
    </row>
    <row r="40" spans="2:14" x14ac:dyDescent="0.3">
      <c r="B40"/>
    </row>
    <row r="41" spans="2:14" x14ac:dyDescent="0.3">
      <c r="B41"/>
    </row>
    <row r="42" spans="2:14" x14ac:dyDescent="0.3">
      <c r="B42"/>
    </row>
    <row r="44" spans="2:14" x14ac:dyDescent="0.3">
      <c r="B44"/>
    </row>
    <row r="45" spans="2:14" x14ac:dyDescent="0.3">
      <c r="B45"/>
    </row>
    <row r="46" spans="2:14" x14ac:dyDescent="0.3">
      <c r="B46"/>
    </row>
    <row r="47" spans="2:14" x14ac:dyDescent="0.3">
      <c r="B47"/>
    </row>
  </sheetData>
  <sheetProtection selectLockedCells="1"/>
  <mergeCells count="11">
    <mergeCell ref="D11:G11"/>
    <mergeCell ref="N10:N11"/>
    <mergeCell ref="I10:I11"/>
    <mergeCell ref="K10:K11"/>
    <mergeCell ref="L10:L11"/>
    <mergeCell ref="M10:M11"/>
    <mergeCell ref="B2:N2"/>
    <mergeCell ref="K9:N9"/>
    <mergeCell ref="D7:N7"/>
    <mergeCell ref="B7:C9"/>
    <mergeCell ref="D9:I9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3231E19-5374-4A95-BEBD-D07AAE42FF03}">
          <x14:formula1>
            <xm:f>Sheet2!$D$25:$D$28</xm:f>
          </x14:formula1>
          <xm:sqref>C5</xm:sqref>
        </x14:dataValidation>
        <x14:dataValidation type="list" allowBlank="1" showInputMessage="1" showErrorMessage="1" xr:uid="{9D37378A-5650-4C8C-B33A-59426BEDEDA4}">
          <x14:formula1>
            <xm:f>Sheet2!$F$25:$F$39</xm:f>
          </x14:formula1>
          <xm:sqref>D13:D15 D33:D35 D29:D31 D25:D27 D21:D23 D17:D19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E2C66-BC64-437D-B87B-944EC785A7BA}">
  <dimension ref="B2:G47"/>
  <sheetViews>
    <sheetView topLeftCell="C1" workbookViewId="0">
      <selection activeCell="C1" sqref="A1:XFD1048576"/>
    </sheetView>
  </sheetViews>
  <sheetFormatPr defaultColWidth="9.109375" defaultRowHeight="14.4" x14ac:dyDescent="0.3"/>
  <cols>
    <col min="1" max="2" width="9.109375" style="78"/>
    <col min="3" max="3" width="23.44140625" style="78" customWidth="1"/>
    <col min="4" max="4" width="10.109375" style="78" bestFit="1" customWidth="1"/>
    <col min="5" max="5" width="12.44140625" style="78" customWidth="1"/>
    <col min="6" max="7" width="10.109375" style="78" bestFit="1" customWidth="1"/>
    <col min="8" max="16384" width="9.109375" style="78"/>
  </cols>
  <sheetData>
    <row r="2" spans="2:7" ht="15" thickBot="1" x14ac:dyDescent="0.35">
      <c r="D2" s="78">
        <v>1</v>
      </c>
      <c r="E2" s="78">
        <v>2</v>
      </c>
      <c r="F2" s="78">
        <v>3</v>
      </c>
      <c r="G2" s="78">
        <v>4</v>
      </c>
    </row>
    <row r="3" spans="2:7" ht="16.2" thickBot="1" x14ac:dyDescent="0.35">
      <c r="B3" s="78" t="s">
        <v>24</v>
      </c>
      <c r="C3" s="85" t="s">
        <v>25</v>
      </c>
      <c r="D3" s="86">
        <v>868</v>
      </c>
      <c r="E3" s="87">
        <v>806</v>
      </c>
      <c r="F3" s="88">
        <v>826</v>
      </c>
      <c r="G3" s="89">
        <v>775</v>
      </c>
    </row>
    <row r="4" spans="2:7" ht="16.2" thickBot="1" x14ac:dyDescent="0.35">
      <c r="B4" s="78" t="s">
        <v>24</v>
      </c>
      <c r="C4" s="90" t="s">
        <v>26</v>
      </c>
      <c r="D4" s="91">
        <v>1907</v>
      </c>
      <c r="E4" s="87">
        <v>1771</v>
      </c>
      <c r="F4" s="88">
        <v>1819</v>
      </c>
      <c r="G4" s="89">
        <v>1706</v>
      </c>
    </row>
    <row r="5" spans="2:7" ht="16.2" thickBot="1" x14ac:dyDescent="0.35">
      <c r="B5" s="78" t="s">
        <v>24</v>
      </c>
      <c r="C5" s="90" t="s">
        <v>27</v>
      </c>
      <c r="D5" s="91">
        <v>2254</v>
      </c>
      <c r="E5" s="87">
        <v>2092</v>
      </c>
      <c r="F5" s="88">
        <v>2150</v>
      </c>
      <c r="G5" s="89">
        <v>2015</v>
      </c>
    </row>
    <row r="6" spans="2:7" ht="16.2" thickBot="1" x14ac:dyDescent="0.35">
      <c r="B6" s="78" t="s">
        <v>21</v>
      </c>
      <c r="C6" s="85" t="s">
        <v>25</v>
      </c>
      <c r="D6" s="92">
        <v>1092</v>
      </c>
      <c r="E6" s="87">
        <v>992</v>
      </c>
      <c r="F6" s="89">
        <v>1030</v>
      </c>
      <c r="G6" s="89">
        <v>950</v>
      </c>
    </row>
    <row r="7" spans="2:7" ht="16.2" thickBot="1" x14ac:dyDescent="0.35">
      <c r="B7" s="78" t="s">
        <v>21</v>
      </c>
      <c r="C7" s="90" t="s">
        <v>26</v>
      </c>
      <c r="D7" s="89">
        <v>2402</v>
      </c>
      <c r="E7" s="87">
        <v>2191</v>
      </c>
      <c r="F7" s="89">
        <v>2267</v>
      </c>
      <c r="G7" s="89">
        <v>2092</v>
      </c>
    </row>
    <row r="8" spans="2:7" ht="16.2" thickBot="1" x14ac:dyDescent="0.35">
      <c r="B8" s="78" t="s">
        <v>21</v>
      </c>
      <c r="C8" s="90" t="s">
        <v>27</v>
      </c>
      <c r="D8" s="89">
        <v>2839</v>
      </c>
      <c r="E8" s="87">
        <v>2590</v>
      </c>
      <c r="F8" s="89">
        <v>2678</v>
      </c>
      <c r="G8" s="89">
        <v>2474</v>
      </c>
    </row>
    <row r="9" spans="2:7" ht="16.2" thickBot="1" x14ac:dyDescent="0.35">
      <c r="B9" s="78" t="s">
        <v>22</v>
      </c>
      <c r="C9" s="85" t="s">
        <v>25</v>
      </c>
      <c r="D9" s="91">
        <v>658</v>
      </c>
      <c r="E9" s="91">
        <v>658</v>
      </c>
      <c r="F9" s="91">
        <v>658</v>
      </c>
      <c r="G9" s="91">
        <v>658</v>
      </c>
    </row>
    <row r="10" spans="2:7" ht="16.2" thickBot="1" x14ac:dyDescent="0.35">
      <c r="B10" s="78" t="s">
        <v>22</v>
      </c>
      <c r="C10" s="90" t="s">
        <v>26</v>
      </c>
      <c r="D10" s="91">
        <v>1448</v>
      </c>
      <c r="E10" s="91">
        <v>1448</v>
      </c>
      <c r="F10" s="91">
        <v>1448</v>
      </c>
      <c r="G10" s="91">
        <v>1448</v>
      </c>
    </row>
    <row r="11" spans="2:7" ht="16.2" thickBot="1" x14ac:dyDescent="0.35">
      <c r="B11" s="78" t="s">
        <v>22</v>
      </c>
      <c r="C11" s="90" t="s">
        <v>27</v>
      </c>
      <c r="D11" s="91">
        <v>1714</v>
      </c>
      <c r="E11" s="91">
        <v>1714</v>
      </c>
      <c r="F11" s="91">
        <v>1714</v>
      </c>
      <c r="G11" s="91">
        <v>1714</v>
      </c>
    </row>
    <row r="12" spans="2:7" ht="16.2" thickBot="1" x14ac:dyDescent="0.35">
      <c r="B12" s="78" t="s">
        <v>23</v>
      </c>
      <c r="C12" s="85" t="s">
        <v>25</v>
      </c>
      <c r="D12" s="91">
        <v>527</v>
      </c>
      <c r="E12" s="91">
        <v>527</v>
      </c>
      <c r="F12" s="91">
        <v>527</v>
      </c>
      <c r="G12" s="91">
        <v>527</v>
      </c>
    </row>
    <row r="13" spans="2:7" ht="16.2" thickBot="1" x14ac:dyDescent="0.35">
      <c r="B13" s="78" t="s">
        <v>23</v>
      </c>
      <c r="C13" s="90" t="s">
        <v>26</v>
      </c>
      <c r="D13" s="91">
        <v>1160</v>
      </c>
      <c r="E13" s="91">
        <v>1160</v>
      </c>
      <c r="F13" s="91">
        <v>1160</v>
      </c>
      <c r="G13" s="91">
        <v>1160</v>
      </c>
    </row>
    <row r="14" spans="2:7" ht="16.2" thickBot="1" x14ac:dyDescent="0.35">
      <c r="B14" s="78" t="s">
        <v>23</v>
      </c>
      <c r="C14" s="90" t="s">
        <v>27</v>
      </c>
      <c r="D14" s="93">
        <v>1373</v>
      </c>
      <c r="E14" s="93">
        <v>1373</v>
      </c>
      <c r="F14" s="93">
        <v>1373</v>
      </c>
      <c r="G14" s="93">
        <v>1373</v>
      </c>
    </row>
    <row r="15" spans="2:7" ht="16.2" thickBot="1" x14ac:dyDescent="0.35">
      <c r="B15" s="78" t="s">
        <v>28</v>
      </c>
      <c r="C15" s="85" t="s">
        <v>25</v>
      </c>
      <c r="D15" s="92">
        <v>50</v>
      </c>
      <c r="E15" s="92">
        <v>50</v>
      </c>
      <c r="F15" s="92">
        <v>50</v>
      </c>
      <c r="G15" s="92">
        <v>50</v>
      </c>
    </row>
    <row r="16" spans="2:7" ht="16.2" thickBot="1" x14ac:dyDescent="0.35">
      <c r="B16" s="78" t="s">
        <v>28</v>
      </c>
      <c r="C16" s="90" t="s">
        <v>26</v>
      </c>
      <c r="D16" s="89">
        <v>92.5</v>
      </c>
      <c r="E16" s="89">
        <v>92.5</v>
      </c>
      <c r="F16" s="89">
        <v>92.5</v>
      </c>
      <c r="G16" s="89">
        <v>92.5</v>
      </c>
    </row>
    <row r="17" spans="2:7" ht="16.2" thickBot="1" x14ac:dyDescent="0.35">
      <c r="B17" s="78" t="s">
        <v>28</v>
      </c>
      <c r="C17" s="90" t="s">
        <v>27</v>
      </c>
      <c r="D17" s="94">
        <v>164</v>
      </c>
      <c r="E17" s="94">
        <v>164</v>
      </c>
      <c r="F17" s="94">
        <v>164</v>
      </c>
      <c r="G17" s="94">
        <v>164</v>
      </c>
    </row>
    <row r="18" spans="2:7" ht="16.2" thickBot="1" x14ac:dyDescent="0.35">
      <c r="B18" s="78" t="s">
        <v>29</v>
      </c>
      <c r="C18" s="85" t="s">
        <v>25</v>
      </c>
      <c r="D18" s="92">
        <v>7.5</v>
      </c>
      <c r="E18" s="92">
        <v>7.5</v>
      </c>
      <c r="F18" s="92">
        <v>7.5</v>
      </c>
      <c r="G18" s="92">
        <v>7.5</v>
      </c>
    </row>
    <row r="19" spans="2:7" ht="16.2" thickBot="1" x14ac:dyDescent="0.35">
      <c r="B19" s="78" t="s">
        <v>29</v>
      </c>
      <c r="C19" s="90" t="s">
        <v>26</v>
      </c>
      <c r="D19" s="89">
        <v>14</v>
      </c>
      <c r="E19" s="89">
        <v>14</v>
      </c>
      <c r="F19" s="89">
        <v>14</v>
      </c>
      <c r="G19" s="89">
        <v>14</v>
      </c>
    </row>
    <row r="20" spans="2:7" ht="16.2" thickBot="1" x14ac:dyDescent="0.35">
      <c r="B20" s="78" t="s">
        <v>29</v>
      </c>
      <c r="C20" s="90" t="s">
        <v>27</v>
      </c>
      <c r="D20" s="94">
        <v>22</v>
      </c>
      <c r="E20" s="94">
        <v>22</v>
      </c>
      <c r="F20" s="94">
        <v>22</v>
      </c>
      <c r="G20" s="94">
        <v>22</v>
      </c>
    </row>
    <row r="24" spans="2:7" x14ac:dyDescent="0.3">
      <c r="B24" s="77" t="s">
        <v>13</v>
      </c>
      <c r="D24" s="78" t="s">
        <v>30</v>
      </c>
      <c r="F24" s="78" t="s">
        <v>33</v>
      </c>
    </row>
    <row r="25" spans="2:7" x14ac:dyDescent="0.3">
      <c r="B25" s="77" t="s">
        <v>21</v>
      </c>
      <c r="D25" s="77">
        <v>1</v>
      </c>
    </row>
    <row r="26" spans="2:7" x14ac:dyDescent="0.3">
      <c r="B26" s="77" t="s">
        <v>22</v>
      </c>
      <c r="D26" s="77">
        <v>2</v>
      </c>
      <c r="F26" s="95">
        <v>1</v>
      </c>
    </row>
    <row r="27" spans="2:7" x14ac:dyDescent="0.3">
      <c r="B27" s="77" t="s">
        <v>23</v>
      </c>
      <c r="D27" s="77">
        <v>3</v>
      </c>
      <c r="F27" s="95">
        <v>0.95</v>
      </c>
    </row>
    <row r="28" spans="2:7" x14ac:dyDescent="0.3">
      <c r="D28" s="77">
        <v>4</v>
      </c>
      <c r="F28" s="95">
        <v>0.9</v>
      </c>
    </row>
    <row r="29" spans="2:7" x14ac:dyDescent="0.3">
      <c r="F29" s="95">
        <v>0.85</v>
      </c>
    </row>
    <row r="30" spans="2:7" x14ac:dyDescent="0.3">
      <c r="F30" s="95">
        <v>0.8</v>
      </c>
    </row>
    <row r="31" spans="2:7" x14ac:dyDescent="0.3">
      <c r="F31" s="95">
        <v>0.75</v>
      </c>
    </row>
    <row r="32" spans="2:7" x14ac:dyDescent="0.3">
      <c r="F32" s="95">
        <v>0.7</v>
      </c>
    </row>
    <row r="33" spans="6:6" x14ac:dyDescent="0.3">
      <c r="F33" s="95">
        <v>0.65</v>
      </c>
    </row>
    <row r="34" spans="6:6" x14ac:dyDescent="0.3">
      <c r="F34" s="95">
        <v>0.5</v>
      </c>
    </row>
    <row r="35" spans="6:6" x14ac:dyDescent="0.3">
      <c r="F35" s="95">
        <v>0.4</v>
      </c>
    </row>
    <row r="36" spans="6:6" x14ac:dyDescent="0.3">
      <c r="F36" s="95">
        <v>0.3</v>
      </c>
    </row>
    <row r="37" spans="6:6" x14ac:dyDescent="0.3">
      <c r="F37" s="95">
        <v>0.25</v>
      </c>
    </row>
    <row r="38" spans="6:6" x14ac:dyDescent="0.3">
      <c r="F38" s="95">
        <v>0.1</v>
      </c>
    </row>
    <row r="39" spans="6:6" x14ac:dyDescent="0.3">
      <c r="F39" s="95">
        <v>0</v>
      </c>
    </row>
    <row r="40" spans="6:6" x14ac:dyDescent="0.3">
      <c r="F40" s="95"/>
    </row>
    <row r="41" spans="6:6" x14ac:dyDescent="0.3">
      <c r="F41" s="95"/>
    </row>
    <row r="42" spans="6:6" x14ac:dyDescent="0.3">
      <c r="F42" s="95"/>
    </row>
    <row r="43" spans="6:6" x14ac:dyDescent="0.3">
      <c r="F43" s="95"/>
    </row>
    <row r="44" spans="6:6" x14ac:dyDescent="0.3">
      <c r="F44" s="95"/>
    </row>
    <row r="45" spans="6:6" x14ac:dyDescent="0.3">
      <c r="F45" s="95"/>
    </row>
    <row r="46" spans="6:6" x14ac:dyDescent="0.3">
      <c r="F46" s="95"/>
    </row>
    <row r="47" spans="6:6" x14ac:dyDescent="0.3">
      <c r="F47" s="9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2655481-1a43-41a1-8d7a-5a49485c582c" xsi:nil="true"/>
    <lcf76f155ced4ddcb4097134ff3c332f xmlns="9b89b809-7e87-4ce3-b93c-c411325ab2e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1238F402D05A4E938723E301B81360" ma:contentTypeVersion="18" ma:contentTypeDescription="Create a new document." ma:contentTypeScope="" ma:versionID="2cc4703a99b8734848304bf0faf9da56">
  <xsd:schema xmlns:xsd="http://www.w3.org/2001/XMLSchema" xmlns:xs="http://www.w3.org/2001/XMLSchema" xmlns:p="http://schemas.microsoft.com/office/2006/metadata/properties" xmlns:ns2="9b89b809-7e87-4ce3-b93c-c411325ab2e2" xmlns:ns3="a2655481-1a43-41a1-8d7a-5a49485c582c" targetNamespace="http://schemas.microsoft.com/office/2006/metadata/properties" ma:root="true" ma:fieldsID="7380c2939b56884b6b3d1c48181ee02e" ns2:_="" ns3:_="">
    <xsd:import namespace="9b89b809-7e87-4ce3-b93c-c411325ab2e2"/>
    <xsd:import namespace="a2655481-1a43-41a1-8d7a-5a49485c58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89b809-7e87-4ce3-b93c-c411325ab2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ec2bfeeb-6d3d-4a27-bc6d-a8293b88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655481-1a43-41a1-8d7a-5a49485c582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f45513b-5a68-46e0-b399-e5963997f6a1}" ma:internalName="TaxCatchAll" ma:showField="CatchAllData" ma:web="a2655481-1a43-41a1-8d7a-5a49485c58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A6852C-EE50-42CB-93DE-3C2C49EB7F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989324-8B82-4A6A-932B-B9425A2FE93A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a2655481-1a43-41a1-8d7a-5a49485c582c"/>
    <ds:schemaRef ds:uri="9b89b809-7e87-4ce3-b93c-c411325ab2e2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ABBA59D-553E-4A78-8D9D-C4A1D618B3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89b809-7e87-4ce3-b93c-c411325ab2e2"/>
    <ds:schemaRef ds:uri="a2655481-1a43-41a1-8d7a-5a49485c58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Mary Beth Morgan</dc:creator>
  <cp:keywords/>
  <dc:description/>
  <cp:lastModifiedBy>Isabel Hershey</cp:lastModifiedBy>
  <cp:revision/>
  <dcterms:created xsi:type="dcterms:W3CDTF">2024-09-05T15:54:16Z</dcterms:created>
  <dcterms:modified xsi:type="dcterms:W3CDTF">2026-01-13T20:26:18Z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0x010100801238F402D05A4E938723E301B81360</vt:lpwstr>
  </property>
  <property fmtid="{D5CDD505-2E9C-101B-9397-08002B2CF9AE}" pid="3" name="MediaServiceImageTags">
    <vt:lpwstr/>
  </property>
</Properties>
</file>